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erenhout\Desktop\"/>
    </mc:Choice>
  </mc:AlternateContent>
  <xr:revisionPtr revIDLastSave="0" documentId="8_{293F3A74-98B8-4B44-B28F-A1082E39BD5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2019" sheetId="2" r:id="rId1"/>
  </sheets>
  <externalReferences>
    <externalReference r:id="rId2"/>
  </externalReferences>
  <definedNames>
    <definedName name="V_Energiedragerzonderelek">[1]Constanten!$A$135:$A$141</definedName>
    <definedName name="_xlnm.Print_Area" localSheetId="0">'2019'!$A$1:$Q$43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" l="1"/>
  <c r="H31" i="2"/>
  <c r="I31" i="2"/>
  <c r="I32" i="2" s="1"/>
  <c r="J31" i="2"/>
  <c r="K31" i="2"/>
  <c r="L31" i="2"/>
  <c r="M31" i="2"/>
  <c r="M32" i="2" s="1"/>
  <c r="N31" i="2"/>
  <c r="O31" i="2"/>
  <c r="P31" i="2"/>
  <c r="G32" i="2"/>
  <c r="H32" i="2"/>
  <c r="J32" i="2"/>
  <c r="K32" i="2"/>
  <c r="L32" i="2"/>
  <c r="N32" i="2"/>
  <c r="O32" i="2"/>
  <c r="P32" i="2"/>
  <c r="E31" i="2"/>
  <c r="E32" i="2"/>
  <c r="F32" i="2"/>
  <c r="F31" i="2"/>
  <c r="Q32" i="2"/>
  <c r="Q31" i="2"/>
  <c r="Q30" i="2"/>
  <c r="G30" i="2"/>
  <c r="H30" i="2"/>
  <c r="I30" i="2"/>
  <c r="J30" i="2"/>
  <c r="K30" i="2"/>
  <c r="L30" i="2"/>
  <c r="M30" i="2"/>
  <c r="N30" i="2"/>
  <c r="O30" i="2"/>
  <c r="P30" i="2"/>
  <c r="F30" i="2"/>
  <c r="E30" i="2"/>
  <c r="G38" i="2"/>
  <c r="H39" i="2"/>
  <c r="I39" i="2"/>
  <c r="J39" i="2"/>
  <c r="K39" i="2"/>
  <c r="L39" i="2"/>
  <c r="M39" i="2"/>
  <c r="N39" i="2"/>
  <c r="O39" i="2"/>
  <c r="P39" i="2"/>
  <c r="E39" i="2"/>
  <c r="Q39" i="2" s="1"/>
  <c r="F39" i="2"/>
  <c r="G39" i="2"/>
  <c r="H38" i="2" l="1"/>
  <c r="I38" i="2"/>
  <c r="J38" i="2"/>
  <c r="K38" i="2"/>
  <c r="L38" i="2"/>
  <c r="M38" i="2"/>
  <c r="N38" i="2"/>
  <c r="O38" i="2"/>
  <c r="P38" i="2"/>
  <c r="F38" i="2"/>
  <c r="E38" i="2"/>
  <c r="Q38" i="2" l="1"/>
  <c r="C41" i="2"/>
  <c r="C31" i="2"/>
  <c r="C30" i="2"/>
  <c r="B14" i="2"/>
  <c r="E18" i="2"/>
  <c r="E19" i="2"/>
  <c r="E20" i="2"/>
  <c r="E21" i="2"/>
  <c r="F26" i="2"/>
  <c r="G26" i="2"/>
  <c r="H26" i="2"/>
  <c r="I26" i="2"/>
  <c r="J26" i="2"/>
  <c r="K26" i="2"/>
  <c r="L26" i="2"/>
  <c r="L25" i="2"/>
  <c r="L27" i="2"/>
  <c r="M26" i="2"/>
  <c r="N26" i="2"/>
  <c r="O26" i="2"/>
  <c r="P26" i="2"/>
  <c r="E26" i="2"/>
  <c r="C32" i="2"/>
  <c r="H22" i="2"/>
  <c r="H35" i="2"/>
  <c r="O22" i="2"/>
  <c r="O35" i="2"/>
  <c r="E36" i="2"/>
  <c r="F19" i="2"/>
  <c r="F34" i="2"/>
  <c r="I19" i="2"/>
  <c r="I34" i="2"/>
  <c r="L19" i="2"/>
  <c r="L34" i="2"/>
  <c r="P19" i="2"/>
  <c r="P34" i="2"/>
  <c r="F18" i="2"/>
  <c r="G18" i="2"/>
  <c r="H18" i="2"/>
  <c r="I18" i="2"/>
  <c r="J18" i="2"/>
  <c r="K18" i="2"/>
  <c r="L18" i="2"/>
  <c r="M18" i="2"/>
  <c r="N18" i="2"/>
  <c r="O18" i="2"/>
  <c r="P18" i="2"/>
  <c r="E23" i="2"/>
  <c r="F36" i="2"/>
  <c r="G36" i="2"/>
  <c r="H36" i="2"/>
  <c r="I36" i="2"/>
  <c r="J36" i="2"/>
  <c r="K36" i="2"/>
  <c r="L36" i="2"/>
  <c r="M36" i="2"/>
  <c r="N36" i="2"/>
  <c r="O36" i="2"/>
  <c r="P36" i="2"/>
  <c r="Q36" i="2"/>
  <c r="D5" i="2"/>
  <c r="E5" i="2"/>
  <c r="F5" i="2"/>
  <c r="G5" i="2"/>
  <c r="H5" i="2"/>
  <c r="I5" i="2"/>
  <c r="J5" i="2"/>
  <c r="K5" i="2"/>
  <c r="L5" i="2"/>
  <c r="M5" i="2"/>
  <c r="N5" i="2"/>
  <c r="O5" i="2"/>
  <c r="P5" i="2"/>
  <c r="D1" i="2"/>
  <c r="B27" i="2"/>
  <c r="P25" i="2"/>
  <c r="P27" i="2"/>
  <c r="O25" i="2"/>
  <c r="O27" i="2"/>
  <c r="N25" i="2"/>
  <c r="N27" i="2"/>
  <c r="M25" i="2"/>
  <c r="M27" i="2"/>
  <c r="K25" i="2"/>
  <c r="K27" i="2"/>
  <c r="J25" i="2"/>
  <c r="I25" i="2"/>
  <c r="I27" i="2"/>
  <c r="H25" i="2"/>
  <c r="H27" i="2"/>
  <c r="G25" i="2"/>
  <c r="G27" i="2"/>
  <c r="F25" i="2"/>
  <c r="F27" i="2"/>
  <c r="E25" i="2"/>
  <c r="E27" i="2"/>
  <c r="J27" i="2"/>
  <c r="Q27" i="2"/>
  <c r="B25" i="2"/>
  <c r="P22" i="2"/>
  <c r="N22" i="2"/>
  <c r="N35" i="2"/>
  <c r="M22" i="2"/>
  <c r="L22" i="2"/>
  <c r="L35" i="2"/>
  <c r="K22" i="2"/>
  <c r="J22" i="2"/>
  <c r="J24" i="2"/>
  <c r="I22" i="2"/>
  <c r="I35" i="2"/>
  <c r="H24" i="2"/>
  <c r="G22" i="2"/>
  <c r="G35" i="2"/>
  <c r="F22" i="2"/>
  <c r="F35" i="2"/>
  <c r="E22" i="2"/>
  <c r="E35" i="2"/>
  <c r="E24" i="2"/>
  <c r="I20" i="2"/>
  <c r="H20" i="2"/>
  <c r="G20" i="2"/>
  <c r="F20" i="2"/>
  <c r="J20" i="2"/>
  <c r="K20" i="2"/>
  <c r="L20" i="2"/>
  <c r="M20" i="2"/>
  <c r="N20" i="2"/>
  <c r="O20" i="2"/>
  <c r="P20" i="2"/>
  <c r="Q20" i="2"/>
  <c r="H19" i="2"/>
  <c r="G19" i="2"/>
  <c r="G34" i="2"/>
  <c r="J19" i="2"/>
  <c r="J34" i="2"/>
  <c r="J21" i="2"/>
  <c r="K19" i="2"/>
  <c r="K34" i="2"/>
  <c r="M19" i="2"/>
  <c r="N19" i="2"/>
  <c r="O19" i="2"/>
  <c r="Q19" i="2"/>
  <c r="Q34" i="2"/>
  <c r="L21" i="2"/>
  <c r="N21" i="2"/>
  <c r="N34" i="2"/>
  <c r="O34" i="2"/>
  <c r="G21" i="2"/>
  <c r="P21" i="2"/>
  <c r="I21" i="2"/>
  <c r="L24" i="2"/>
  <c r="N24" i="2"/>
  <c r="F23" i="2"/>
  <c r="G23" i="2"/>
  <c r="H23" i="2"/>
  <c r="I23" i="2"/>
  <c r="G24" i="2"/>
  <c r="J23" i="2"/>
  <c r="K23" i="2"/>
  <c r="L23" i="2"/>
  <c r="M23" i="2"/>
  <c r="N23" i="2"/>
  <c r="O23" i="2"/>
  <c r="P23" i="2"/>
  <c r="Q23" i="2"/>
  <c r="O24" i="2"/>
  <c r="F24" i="2"/>
  <c r="F21" i="2"/>
  <c r="K21" i="2"/>
  <c r="O21" i="2"/>
  <c r="M34" i="2"/>
  <c r="M21" i="2"/>
  <c r="H34" i="2"/>
  <c r="H21" i="2"/>
  <c r="M24" i="2"/>
  <c r="M35" i="2"/>
  <c r="Q22" i="2"/>
  <c r="Q35" i="2"/>
  <c r="K35" i="2"/>
  <c r="K24" i="2"/>
  <c r="Q25" i="2"/>
  <c r="I24" i="2"/>
  <c r="E34" i="2"/>
  <c r="J35" i="2"/>
  <c r="P35" i="2"/>
  <c r="P24" i="2"/>
  <c r="J42" i="2"/>
  <c r="J40" i="2"/>
  <c r="P42" i="2"/>
  <c r="P40" i="2"/>
  <c r="P41" i="2" s="1"/>
  <c r="M40" i="2"/>
  <c r="Q21" i="2"/>
  <c r="G42" i="2"/>
  <c r="M42" i="2"/>
  <c r="Q24" i="2"/>
  <c r="G40" i="2"/>
  <c r="G41" i="2" l="1"/>
  <c r="J41" i="2"/>
  <c r="M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Renaud</author>
  </authors>
  <commentList>
    <comment ref="B4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Brugel:
</t>
        </r>
        <r>
          <rPr>
            <sz val="9"/>
            <color indexed="81"/>
            <rFont val="Tahoma"/>
            <family val="2"/>
          </rPr>
          <t xml:space="preserve">GO autoconsommé
</t>
        </r>
      </text>
    </comment>
  </commentList>
</comments>
</file>

<file path=xl/sharedStrings.xml><?xml version="1.0" encoding="utf-8"?>
<sst xmlns="http://schemas.openxmlformats.org/spreadsheetml/2006/main" count="50" uniqueCount="46">
  <si>
    <t>Electricité produite (kWh)</t>
  </si>
  <si>
    <t>Global</t>
  </si>
  <si>
    <t>Electricité nette (kWh)</t>
  </si>
  <si>
    <t>Electrique net</t>
  </si>
  <si>
    <t>Thermique net</t>
  </si>
  <si>
    <t>Nombre de certificats verts</t>
  </si>
  <si>
    <t>Taux d'économie en CO2</t>
  </si>
  <si>
    <t>Chaleur produite (kWh)</t>
  </si>
  <si>
    <t>Consommation gaz naturel (m3)</t>
  </si>
  <si>
    <t>Consommation huile (litres)</t>
  </si>
  <si>
    <t>Rapport de tension des TI's</t>
  </si>
  <si>
    <t>Electricité consommée (kWh)</t>
  </si>
  <si>
    <t>Chaleur produite - pertes ballons (kWh)</t>
  </si>
  <si>
    <t>Date de prise d'index</t>
  </si>
  <si>
    <t>Facteur correcteur</t>
  </si>
  <si>
    <t>Nombre de CV par trimestre</t>
  </si>
  <si>
    <t>Nombre d'heures du moteur</t>
  </si>
  <si>
    <t>= cases automatique de calcul</t>
  </si>
  <si>
    <t>INDEX</t>
  </si>
  <si>
    <t>η</t>
  </si>
  <si>
    <t>CONSOMMATION &amp; PRODUCTION</t>
  </si>
  <si>
    <t>PCI</t>
  </si>
  <si>
    <t>Chaleur produite (MWh)</t>
  </si>
  <si>
    <t>Nombre de CV avec multiplicateur</t>
  </si>
  <si>
    <t>Nombre de GO par trimestre</t>
  </si>
  <si>
    <t>Pertes ballons (kWh)</t>
  </si>
  <si>
    <t>Electricité auxiliaires (kWh)</t>
  </si>
  <si>
    <t>Théorique</t>
  </si>
  <si>
    <t>CV's &amp; GO's</t>
  </si>
  <si>
    <t>Taux d'utilisation du moteur</t>
  </si>
  <si>
    <t>Nom</t>
  </si>
  <si>
    <t>Puissance</t>
  </si>
  <si>
    <t>Pe (kW)</t>
  </si>
  <si>
    <t>Pth (kW)</t>
  </si>
  <si>
    <t>Pconso énergie prim (kW)</t>
  </si>
  <si>
    <t>= cases à compléter par Sibelga</t>
  </si>
  <si>
    <t>= cases à compléter par le producteur</t>
  </si>
  <si>
    <t>%</t>
  </si>
  <si>
    <t>Facteur de charge (chaleur)</t>
  </si>
  <si>
    <t>Facteur de charge (électricité)</t>
  </si>
  <si>
    <t>SRA Quai</t>
  </si>
  <si>
    <t>SRA BXL</t>
  </si>
  <si>
    <t>SRA Iverlek/Dilbeek</t>
  </si>
  <si>
    <t>XXXX</t>
  </si>
  <si>
    <t>X</t>
  </si>
  <si>
    <t>CHP0X-XXXX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</si>
</sst>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%"/>
    <numFmt numFmtId="167" formatCode="dd/mm"/>
    <numFmt numFmtId="168" formatCode="#,##0.000"/>
    <numFmt numFmtId="169" formatCode="#,##0.0"/>
    <numFmt numFmtId="170" formatCode="0.0000"/>
  </numFmts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5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" fontId="0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7" fontId="9" fillId="8" borderId="3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Border="1" applyAlignment="1">
      <alignment vertical="center"/>
    </xf>
    <xf numFmtId="169" fontId="9" fillId="7" borderId="4" xfId="0" applyNumberFormat="1" applyFont="1" applyFill="1" applyBorder="1" applyAlignment="1" applyProtection="1">
      <alignment horizontal="center" vertical="center"/>
      <protection locked="0"/>
    </xf>
    <xf numFmtId="169" fontId="9" fillId="8" borderId="4" xfId="0" applyNumberFormat="1" applyFont="1" applyFill="1" applyBorder="1" applyAlignment="1" applyProtection="1">
      <alignment horizontal="center" vertical="center"/>
      <protection locked="0"/>
    </xf>
    <xf numFmtId="168" fontId="9" fillId="7" borderId="4" xfId="0" applyNumberFormat="1" applyFont="1" applyFill="1" applyBorder="1" applyAlignment="1" applyProtection="1">
      <alignment horizontal="center" vertical="center"/>
      <protection locked="0"/>
    </xf>
    <xf numFmtId="168" fontId="9" fillId="8" borderId="4" xfId="0" applyNumberFormat="1" applyFont="1" applyFill="1" applyBorder="1" applyAlignment="1" applyProtection="1">
      <alignment horizontal="center" vertical="center"/>
      <protection locked="0"/>
    </xf>
    <xf numFmtId="3" fontId="9" fillId="7" borderId="4" xfId="0" applyNumberFormat="1" applyFont="1" applyFill="1" applyBorder="1" applyAlignment="1" applyProtection="1">
      <alignment horizontal="center" vertical="center"/>
      <protection locked="0"/>
    </xf>
    <xf numFmtId="16" fontId="0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170" fontId="0" fillId="9" borderId="3" xfId="0" applyNumberFormat="1" applyFont="1" applyFill="1" applyBorder="1" applyAlignment="1">
      <alignment horizontal="center" vertical="center"/>
    </xf>
    <xf numFmtId="170" fontId="0" fillId="9" borderId="1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166" fontId="4" fillId="5" borderId="3" xfId="1" applyNumberFormat="1" applyFont="1" applyFill="1" applyBorder="1" applyAlignment="1">
      <alignment horizontal="center" vertical="center"/>
    </xf>
    <xf numFmtId="166" fontId="4" fillId="6" borderId="3" xfId="1" applyNumberFormat="1" applyFont="1" applyFill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10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70" fontId="0" fillId="9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/>
    </xf>
    <xf numFmtId="17" fontId="0" fillId="2" borderId="2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66" fontId="4" fillId="5" borderId="16" xfId="1" applyNumberFormat="1" applyFont="1" applyFill="1" applyBorder="1" applyAlignment="1">
      <alignment horizontal="center" vertical="center"/>
    </xf>
    <xf numFmtId="164" fontId="0" fillId="6" borderId="16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vertical="center"/>
    </xf>
    <xf numFmtId="164" fontId="7" fillId="6" borderId="7" xfId="1" applyNumberFormat="1" applyFont="1" applyFill="1" applyBorder="1" applyAlignment="1">
      <alignment horizontal="center" vertical="center"/>
    </xf>
    <xf numFmtId="166" fontId="7" fillId="5" borderId="7" xfId="1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vertical="center"/>
    </xf>
    <xf numFmtId="166" fontId="7" fillId="6" borderId="7" xfId="1" applyNumberFormat="1" applyFont="1" applyFill="1" applyBorder="1" applyAlignment="1">
      <alignment horizontal="center" vertical="center"/>
    </xf>
    <xf numFmtId="166" fontId="16" fillId="2" borderId="7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 textRotation="90"/>
    </xf>
    <xf numFmtId="164" fontId="19" fillId="2" borderId="0" xfId="0" applyNumberFormat="1" applyFont="1" applyFill="1" applyBorder="1" applyAlignment="1">
      <alignment vertical="center"/>
    </xf>
    <xf numFmtId="17" fontId="9" fillId="2" borderId="13" xfId="0" applyNumberFormat="1" applyFont="1" applyFill="1" applyBorder="1" applyAlignment="1">
      <alignment horizontal="center" vertical="center"/>
    </xf>
    <xf numFmtId="3" fontId="9" fillId="8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10" fillId="7" borderId="0" xfId="0" quotePrefix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4" borderId="0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0" fillId="6" borderId="0" xfId="0" quotePrefix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0" xfId="0" quotePrefix="1" applyFont="1" applyFill="1" applyBorder="1" applyAlignment="1">
      <alignment horizontal="left" vertical="center"/>
    </xf>
    <xf numFmtId="0" fontId="7" fillId="2" borderId="25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 textRotation="90"/>
    </xf>
    <xf numFmtId="2" fontId="0" fillId="2" borderId="25" xfId="0" applyNumberFormat="1" applyFont="1" applyFill="1" applyBorder="1" applyAlignment="1">
      <alignment vertical="center"/>
    </xf>
    <xf numFmtId="2" fontId="7" fillId="2" borderId="25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166" fontId="14" fillId="2" borderId="21" xfId="1" applyNumberFormat="1" applyFont="1" applyFill="1" applyBorder="1" applyAlignment="1">
      <alignment horizontal="center" vertical="center"/>
    </xf>
    <xf numFmtId="166" fontId="14" fillId="2" borderId="13" xfId="1" applyNumberFormat="1" applyFont="1" applyFill="1" applyBorder="1" applyAlignment="1">
      <alignment horizontal="center" vertical="center"/>
    </xf>
    <xf numFmtId="166" fontId="14" fillId="2" borderId="14" xfId="1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166" fontId="14" fillId="2" borderId="2" xfId="1" applyNumberFormat="1" applyFont="1" applyFill="1" applyBorder="1" applyAlignment="1">
      <alignment horizontal="center" vertical="center"/>
    </xf>
    <xf numFmtId="166" fontId="14" fillId="2" borderId="3" xfId="1" applyNumberFormat="1" applyFont="1" applyFill="1" applyBorder="1" applyAlignment="1">
      <alignment horizontal="center" vertical="center"/>
    </xf>
    <xf numFmtId="166" fontId="14" fillId="2" borderId="4" xfId="1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166" fontId="14" fillId="2" borderId="22" xfId="1" applyNumberFormat="1" applyFont="1" applyFill="1" applyBorder="1" applyAlignment="1">
      <alignment horizontal="center" vertical="center"/>
    </xf>
    <xf numFmtId="166" fontId="14" fillId="2" borderId="18" xfId="1" applyNumberFormat="1" applyFont="1" applyFill="1" applyBorder="1" applyAlignment="1">
      <alignment horizontal="center" vertical="center"/>
    </xf>
    <xf numFmtId="166" fontId="14" fillId="2" borderId="19" xfId="1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" fontId="9" fillId="2" borderId="24" xfId="0" applyNumberFormat="1" applyFont="1" applyFill="1" applyBorder="1" applyAlignment="1">
      <alignment horizontal="center" vertical="center"/>
    </xf>
    <xf numFmtId="17" fontId="9" fillId="2" borderId="21" xfId="0" applyNumberFormat="1" applyFont="1" applyFill="1" applyBorder="1" applyAlignment="1">
      <alignment horizontal="center" vertical="center"/>
    </xf>
    <xf numFmtId="17" fontId="9" fillId="2" borderId="15" xfId="0" applyNumberFormat="1" applyFont="1" applyFill="1" applyBorder="1" applyAlignment="1">
      <alignment horizontal="center" vertical="center"/>
    </xf>
    <xf numFmtId="167" fontId="9" fillId="8" borderId="25" xfId="0" applyNumberFormat="1" applyFont="1" applyFill="1" applyBorder="1" applyAlignment="1" applyProtection="1">
      <alignment horizontal="center" vertical="center"/>
      <protection locked="0"/>
    </xf>
    <xf numFmtId="167" fontId="9" fillId="8" borderId="2" xfId="0" applyNumberFormat="1" applyFont="1" applyFill="1" applyBorder="1" applyAlignment="1" applyProtection="1">
      <alignment horizontal="center" vertical="center"/>
      <protection locked="0"/>
    </xf>
    <xf numFmtId="167" fontId="9" fillId="8" borderId="1" xfId="0" applyNumberFormat="1" applyFont="1" applyFill="1" applyBorder="1" applyAlignment="1" applyProtection="1">
      <alignment horizontal="center" vertical="center"/>
      <protection locked="0"/>
    </xf>
    <xf numFmtId="169" fontId="9" fillId="7" borderId="25" xfId="0" applyNumberFormat="1" applyFont="1" applyFill="1" applyBorder="1" applyAlignment="1" applyProtection="1">
      <alignment horizontal="center" vertical="center"/>
      <protection locked="0"/>
    </xf>
    <xf numFmtId="169" fontId="9" fillId="7" borderId="2" xfId="0" applyNumberFormat="1" applyFont="1" applyFill="1" applyBorder="1" applyAlignment="1" applyProtection="1">
      <alignment horizontal="center" vertical="center"/>
      <protection locked="0"/>
    </xf>
    <xf numFmtId="169" fontId="9" fillId="7" borderId="3" xfId="0" applyNumberFormat="1" applyFont="1" applyFill="1" applyBorder="1" applyAlignment="1" applyProtection="1">
      <alignment horizontal="center" vertical="center"/>
      <protection locked="0"/>
    </xf>
    <xf numFmtId="169" fontId="9" fillId="7" borderId="1" xfId="0" applyNumberFormat="1" applyFont="1" applyFill="1" applyBorder="1" applyAlignment="1" applyProtection="1">
      <alignment horizontal="center" vertical="center"/>
      <protection locked="0"/>
    </xf>
    <xf numFmtId="169" fontId="9" fillId="8" borderId="25" xfId="0" applyNumberFormat="1" applyFont="1" applyFill="1" applyBorder="1" applyAlignment="1" applyProtection="1">
      <alignment horizontal="center" vertical="center"/>
      <protection locked="0"/>
    </xf>
    <xf numFmtId="169" fontId="9" fillId="8" borderId="2" xfId="0" applyNumberFormat="1" applyFont="1" applyFill="1" applyBorder="1" applyAlignment="1" applyProtection="1">
      <alignment horizontal="center" vertical="center"/>
      <protection locked="0"/>
    </xf>
    <xf numFmtId="169" fontId="9" fillId="8" borderId="3" xfId="0" applyNumberFormat="1" applyFont="1" applyFill="1" applyBorder="1" applyAlignment="1" applyProtection="1">
      <alignment horizontal="center" vertical="center"/>
      <protection locked="0"/>
    </xf>
    <xf numFmtId="169" fontId="9" fillId="8" borderId="1" xfId="0" applyNumberFormat="1" applyFont="1" applyFill="1" applyBorder="1" applyAlignment="1" applyProtection="1">
      <alignment horizontal="center" vertical="center"/>
      <protection locked="0"/>
    </xf>
    <xf numFmtId="168" fontId="9" fillId="7" borderId="25" xfId="0" applyNumberFormat="1" applyFont="1" applyFill="1" applyBorder="1" applyAlignment="1" applyProtection="1">
      <alignment horizontal="center" vertical="center"/>
      <protection locked="0"/>
    </xf>
    <xf numFmtId="168" fontId="9" fillId="7" borderId="2" xfId="0" applyNumberFormat="1" applyFont="1" applyFill="1" applyBorder="1" applyAlignment="1" applyProtection="1">
      <alignment horizontal="center" vertical="center"/>
      <protection locked="0"/>
    </xf>
    <xf numFmtId="168" fontId="9" fillId="7" borderId="3" xfId="0" applyNumberFormat="1" applyFont="1" applyFill="1" applyBorder="1" applyAlignment="1" applyProtection="1">
      <alignment horizontal="center" vertical="center"/>
      <protection locked="0"/>
    </xf>
    <xf numFmtId="168" fontId="9" fillId="7" borderId="1" xfId="0" applyNumberFormat="1" applyFont="1" applyFill="1" applyBorder="1" applyAlignment="1" applyProtection="1">
      <alignment horizontal="center" vertical="center"/>
      <protection locked="0"/>
    </xf>
    <xf numFmtId="168" fontId="9" fillId="8" borderId="25" xfId="0" applyNumberFormat="1" applyFont="1" applyFill="1" applyBorder="1" applyAlignment="1" applyProtection="1">
      <alignment horizontal="center" vertical="center"/>
      <protection locked="0"/>
    </xf>
    <xf numFmtId="168" fontId="9" fillId="8" borderId="2" xfId="0" applyNumberFormat="1" applyFont="1" applyFill="1" applyBorder="1" applyAlignment="1" applyProtection="1">
      <alignment horizontal="center" vertical="center"/>
      <protection locked="0"/>
    </xf>
    <xf numFmtId="168" fontId="9" fillId="8" borderId="3" xfId="0" applyNumberFormat="1" applyFont="1" applyFill="1" applyBorder="1" applyAlignment="1" applyProtection="1">
      <alignment horizontal="center" vertical="center"/>
      <protection locked="0"/>
    </xf>
    <xf numFmtId="168" fontId="9" fillId="8" borderId="1" xfId="0" applyNumberFormat="1" applyFont="1" applyFill="1" applyBorder="1" applyAlignment="1" applyProtection="1">
      <alignment horizontal="center" vertical="center"/>
      <protection locked="0"/>
    </xf>
    <xf numFmtId="3" fontId="9" fillId="7" borderId="25" xfId="0" applyNumberFormat="1" applyFont="1" applyFill="1" applyBorder="1" applyAlignment="1" applyProtection="1">
      <alignment horizontal="center" vertical="center"/>
      <protection locked="0"/>
    </xf>
    <xf numFmtId="3" fontId="9" fillId="7" borderId="2" xfId="0" applyNumberFormat="1" applyFont="1" applyFill="1" applyBorder="1" applyAlignment="1" applyProtection="1">
      <alignment horizontal="center" vertical="center"/>
      <protection locked="0"/>
    </xf>
    <xf numFmtId="3" fontId="9" fillId="7" borderId="3" xfId="0" applyNumberFormat="1" applyFont="1" applyFill="1" applyBorder="1" applyAlignment="1" applyProtection="1">
      <alignment horizontal="center" vertical="center"/>
      <protection locked="0"/>
    </xf>
    <xf numFmtId="3" fontId="9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9" fontId="5" fillId="2" borderId="0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" fontId="0" fillId="9" borderId="2" xfId="0" applyNumberFormat="1" applyFont="1" applyFill="1" applyBorder="1" applyAlignment="1">
      <alignment horizontal="center" vertical="center"/>
    </xf>
    <xf numFmtId="2" fontId="0" fillId="9" borderId="3" xfId="0" applyNumberFormat="1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2" fontId="0" fillId="5" borderId="2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2" fontId="7" fillId="6" borderId="3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1" fontId="0" fillId="9" borderId="2" xfId="0" applyNumberFormat="1" applyFont="1" applyFill="1" applyBorder="1" applyAlignment="1">
      <alignment horizontal="center" vertical="center"/>
    </xf>
    <xf numFmtId="1" fontId="0" fillId="9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5" borderId="7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166" fontId="22" fillId="2" borderId="6" xfId="1" applyNumberFormat="1" applyFont="1" applyFill="1" applyBorder="1" applyAlignment="1">
      <alignment horizontal="center" vertical="center"/>
    </xf>
    <xf numFmtId="166" fontId="22" fillId="2" borderId="7" xfId="1" applyNumberFormat="1" applyFont="1" applyFill="1" applyBorder="1" applyAlignment="1">
      <alignment horizontal="center" vertical="center"/>
    </xf>
    <xf numFmtId="166" fontId="22" fillId="2" borderId="8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90"/>
    </xf>
    <xf numFmtId="0" fontId="20" fillId="2" borderId="26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textRotation="90"/>
    </xf>
    <xf numFmtId="0" fontId="10" fillId="2" borderId="30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9"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2" fmlaLink="$B$11" fmlaRange="$B$44:$B$4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2057400</xdr:colOff>
          <xdr:row>11</xdr:row>
          <xdr:rowOff>47625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ACK%20-%20EPB_WKKenpreferente+nietpreferenteopwekkers_v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START"/>
      <sheetName val="EPW-WKK"/>
      <sheetName val="EPU-WKK"/>
      <sheetName val="Warmtepomp"/>
      <sheetName val="EPW-pref"/>
      <sheetName val="EPU-pref"/>
      <sheetName val="Warmtepomp pref"/>
      <sheetName val="Constan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5">
          <cell r="A135" t="str">
            <v>Aardgas</v>
          </cell>
        </row>
        <row r="136">
          <cell r="A136" t="str">
            <v>propaan</v>
          </cell>
        </row>
        <row r="137">
          <cell r="A137" t="str">
            <v>butaan</v>
          </cell>
        </row>
        <row r="138">
          <cell r="A138" t="str">
            <v>LPG</v>
          </cell>
        </row>
        <row r="139">
          <cell r="A139" t="str">
            <v>Gasolie</v>
          </cell>
        </row>
        <row r="140">
          <cell r="A140" t="str">
            <v>Kolen</v>
          </cell>
        </row>
        <row r="141">
          <cell r="A141" t="str">
            <v>Hout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5"/>
  <sheetViews>
    <sheetView tabSelected="1" zoomScale="80" zoomScaleNormal="80" workbookViewId="0">
      <selection activeCell="F13" sqref="F13"/>
    </sheetView>
  </sheetViews>
  <sheetFormatPr baseColWidth="10" defaultColWidth="9.28515625" defaultRowHeight="15" x14ac:dyDescent="0.25"/>
  <cols>
    <col min="1" max="1" width="5" style="78" customWidth="1"/>
    <col min="2" max="2" width="33" style="1" customWidth="1"/>
    <col min="3" max="3" width="10" style="1" customWidth="1"/>
    <col min="4" max="6" width="10.85546875" style="1" customWidth="1"/>
    <col min="7" max="7" width="11.5703125" style="1" customWidth="1"/>
    <col min="8" max="16" width="10.85546875" style="1" customWidth="1"/>
    <col min="17" max="17" width="12" style="5" bestFit="1" customWidth="1"/>
    <col min="18" max="16384" width="9.28515625" style="1"/>
  </cols>
  <sheetData>
    <row r="1" spans="1:40" ht="24" customHeight="1" x14ac:dyDescent="0.25">
      <c r="A1" s="189" t="s">
        <v>30</v>
      </c>
      <c r="B1" s="52" t="s">
        <v>45</v>
      </c>
      <c r="C1" s="85"/>
      <c r="D1" s="185" t="str">
        <f>"Calcul pour l'octroi des certificats verts en Région bruxelloise (BRUGEL) - année "&amp;Q5</f>
        <v>Calcul pour l'octroi des certificats verts en Région bruxelloise (BRUGEL) - année 2019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</row>
    <row r="2" spans="1:40" s="4" customFormat="1" ht="19.5" thickBot="1" x14ac:dyDescent="0.3">
      <c r="A2" s="190"/>
      <c r="B2" s="53" t="s">
        <v>43</v>
      </c>
      <c r="D2" s="86"/>
      <c r="E2" s="86"/>
      <c r="F2" s="86"/>
      <c r="G2" s="86"/>
      <c r="H2" s="86"/>
      <c r="I2" s="87"/>
      <c r="J2" s="87"/>
      <c r="K2" s="87"/>
      <c r="L2" s="87"/>
      <c r="M2" s="87"/>
      <c r="N2" s="87"/>
      <c r="O2" s="87"/>
      <c r="P2" s="86"/>
      <c r="Q2" s="88"/>
    </row>
    <row r="3" spans="1:40" s="4" customFormat="1" ht="15.75" customHeight="1" x14ac:dyDescent="0.25">
      <c r="A3" s="191" t="s">
        <v>31</v>
      </c>
      <c r="B3" s="76" t="s">
        <v>32</v>
      </c>
      <c r="C3" s="72" t="s">
        <v>44</v>
      </c>
      <c r="D3" s="86"/>
      <c r="E3" s="89"/>
      <c r="F3" s="90"/>
      <c r="G3" s="91" t="s">
        <v>36</v>
      </c>
      <c r="H3" s="90"/>
      <c r="I3" s="92"/>
      <c r="J3" s="86"/>
      <c r="K3" s="93"/>
      <c r="L3" s="94" t="s">
        <v>35</v>
      </c>
      <c r="M3" s="95"/>
      <c r="N3" s="86"/>
      <c r="O3" s="96"/>
      <c r="P3" s="97" t="s">
        <v>17</v>
      </c>
      <c r="Q3" s="98"/>
    </row>
    <row r="4" spans="1:40" ht="15.75" customHeight="1" thickBot="1" x14ac:dyDescent="0.3">
      <c r="A4" s="183"/>
      <c r="B4" s="77" t="s">
        <v>33</v>
      </c>
      <c r="C4" s="73" t="s">
        <v>44</v>
      </c>
      <c r="D4" s="2"/>
      <c r="E4" s="99"/>
      <c r="F4" s="100"/>
      <c r="G4" s="2"/>
      <c r="H4" s="2"/>
      <c r="I4" s="2"/>
      <c r="J4" s="2"/>
      <c r="K4" s="2"/>
      <c r="L4" s="2"/>
      <c r="M4" s="2"/>
      <c r="N4" s="2"/>
      <c r="O4" s="2"/>
      <c r="P4" s="2"/>
      <c r="Q4" s="10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7.25" customHeight="1" thickBot="1" x14ac:dyDescent="0.3">
      <c r="A5" s="187"/>
      <c r="B5" s="75" t="s">
        <v>34</v>
      </c>
      <c r="C5" s="74" t="s">
        <v>44</v>
      </c>
      <c r="D5" s="57">
        <f>DATE(Q5-1,12,1)</f>
        <v>43435</v>
      </c>
      <c r="E5" s="57">
        <f>EDATE(D5, 1)</f>
        <v>43466</v>
      </c>
      <c r="F5" s="57">
        <f>EDATE(E5, 1)</f>
        <v>43497</v>
      </c>
      <c r="G5" s="57">
        <f t="shared" ref="G5:P5" si="0">EDATE(F5, 1)</f>
        <v>43525</v>
      </c>
      <c r="H5" s="57">
        <f t="shared" si="0"/>
        <v>43556</v>
      </c>
      <c r="I5" s="57">
        <f t="shared" si="0"/>
        <v>43586</v>
      </c>
      <c r="J5" s="57">
        <f t="shared" si="0"/>
        <v>43617</v>
      </c>
      <c r="K5" s="57">
        <f t="shared" si="0"/>
        <v>43647</v>
      </c>
      <c r="L5" s="57">
        <f t="shared" si="0"/>
        <v>43678</v>
      </c>
      <c r="M5" s="57">
        <f t="shared" si="0"/>
        <v>43709</v>
      </c>
      <c r="N5" s="57">
        <f t="shared" si="0"/>
        <v>43739</v>
      </c>
      <c r="O5" s="57">
        <f t="shared" si="0"/>
        <v>43770</v>
      </c>
      <c r="P5" s="57">
        <f t="shared" si="0"/>
        <v>43800</v>
      </c>
      <c r="Q5" s="58">
        <v>2019</v>
      </c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 thickTop="1" x14ac:dyDescent="0.25">
      <c r="A6" s="108"/>
      <c r="B6" s="54"/>
      <c r="C6" s="54"/>
      <c r="D6" s="128"/>
      <c r="E6" s="129"/>
      <c r="F6" s="80"/>
      <c r="G6" s="80"/>
      <c r="H6" s="80"/>
      <c r="I6" s="80"/>
      <c r="J6" s="80"/>
      <c r="K6" s="80"/>
      <c r="L6" s="80"/>
      <c r="M6" s="80"/>
      <c r="N6" s="80"/>
      <c r="O6" s="80"/>
      <c r="P6" s="130"/>
      <c r="Q6" s="102"/>
      <c r="S6" s="2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2" customFormat="1" x14ac:dyDescent="0.25">
      <c r="A7" s="183" t="s">
        <v>18</v>
      </c>
      <c r="B7" s="37" t="s">
        <v>13</v>
      </c>
      <c r="C7" s="82"/>
      <c r="D7" s="131"/>
      <c r="E7" s="132"/>
      <c r="F7" s="6"/>
      <c r="G7" s="6"/>
      <c r="H7" s="6"/>
      <c r="I7" s="6"/>
      <c r="J7" s="6"/>
      <c r="K7" s="6"/>
      <c r="L7" s="6"/>
      <c r="M7" s="6"/>
      <c r="N7" s="6"/>
      <c r="O7" s="6"/>
      <c r="P7" s="133"/>
      <c r="Q7" s="103"/>
      <c r="T7" s="7"/>
    </row>
    <row r="8" spans="1:40" x14ac:dyDescent="0.25">
      <c r="A8" s="183"/>
      <c r="B8" s="38" t="s">
        <v>0</v>
      </c>
      <c r="C8" s="82"/>
      <c r="D8" s="134"/>
      <c r="E8" s="135"/>
      <c r="F8" s="136"/>
      <c r="G8" s="136"/>
      <c r="H8" s="8"/>
      <c r="I8" s="8"/>
      <c r="J8" s="12"/>
      <c r="K8" s="12"/>
      <c r="L8" s="12"/>
      <c r="M8" s="12"/>
      <c r="N8" s="8"/>
      <c r="O8" s="8"/>
      <c r="P8" s="137"/>
      <c r="Q8" s="10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183"/>
      <c r="B9" s="38" t="s">
        <v>11</v>
      </c>
      <c r="C9" s="82"/>
      <c r="D9" s="138"/>
      <c r="E9" s="139"/>
      <c r="F9" s="140"/>
      <c r="G9" s="140"/>
      <c r="H9" s="9"/>
      <c r="I9" s="9"/>
      <c r="J9" s="81"/>
      <c r="K9" s="81"/>
      <c r="L9" s="81"/>
      <c r="M9" s="81"/>
      <c r="N9" s="9"/>
      <c r="O9" s="9"/>
      <c r="P9" s="141"/>
      <c r="Q9" s="10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183"/>
      <c r="B10" s="38" t="s">
        <v>22</v>
      </c>
      <c r="C10" s="82"/>
      <c r="D10" s="142"/>
      <c r="E10" s="143"/>
      <c r="F10" s="144"/>
      <c r="G10" s="144"/>
      <c r="H10" s="10"/>
      <c r="I10" s="10"/>
      <c r="J10" s="10"/>
      <c r="K10" s="10"/>
      <c r="L10" s="10"/>
      <c r="M10" s="10"/>
      <c r="N10" s="10"/>
      <c r="O10" s="10"/>
      <c r="P10" s="145"/>
      <c r="Q10" s="10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183"/>
      <c r="B11" s="34">
        <v>1</v>
      </c>
      <c r="C11" s="82"/>
      <c r="D11" s="146"/>
      <c r="E11" s="147"/>
      <c r="F11" s="148"/>
      <c r="G11" s="148"/>
      <c r="H11" s="11"/>
      <c r="I11" s="11"/>
      <c r="J11" s="11"/>
      <c r="K11" s="11"/>
      <c r="L11" s="11"/>
      <c r="M11" s="11"/>
      <c r="N11" s="11"/>
      <c r="O11" s="11"/>
      <c r="P11" s="149"/>
      <c r="Q11" s="10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183"/>
      <c r="B12" s="37" t="s">
        <v>16</v>
      </c>
      <c r="C12" s="82"/>
      <c r="D12" s="150"/>
      <c r="E12" s="151"/>
      <c r="F12" s="152"/>
      <c r="G12" s="152"/>
      <c r="H12" s="12"/>
      <c r="I12" s="12"/>
      <c r="J12" s="12"/>
      <c r="K12" s="12"/>
      <c r="L12" s="12"/>
      <c r="M12" s="12"/>
      <c r="N12" s="12"/>
      <c r="O12" s="12"/>
      <c r="P12" s="153"/>
      <c r="Q12" s="10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.75" thickBot="1" x14ac:dyDescent="0.3">
      <c r="A13" s="187"/>
      <c r="B13" s="35"/>
      <c r="C13" s="111"/>
      <c r="D13" s="106"/>
      <c r="E13" s="51"/>
      <c r="F13" s="48"/>
      <c r="G13" s="48"/>
      <c r="H13" s="49"/>
      <c r="I13" s="49"/>
      <c r="J13" s="49"/>
      <c r="K13" s="49"/>
      <c r="L13" s="48"/>
      <c r="M13" s="49"/>
      <c r="N13" s="49"/>
      <c r="O13" s="49"/>
      <c r="P13" s="50"/>
      <c r="Q13" s="10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.75" customHeight="1" thickTop="1" x14ac:dyDescent="0.25">
      <c r="A14" s="188" t="s">
        <v>21</v>
      </c>
      <c r="B14" s="192" t="str">
        <f>IF(B11=1,"Pouvoir Calorifique Inférieur (kWh/Nm3)","Pouvoir Calorifique Inférieur (kWh/litre)")</f>
        <v>Pouvoir Calorifique Inférieur (kWh/Nm3)</v>
      </c>
      <c r="C14" s="33"/>
      <c r="D14" s="107"/>
      <c r="E14" s="41"/>
      <c r="F14" s="42"/>
      <c r="G14" s="42"/>
      <c r="H14" s="43"/>
      <c r="I14" s="43"/>
      <c r="J14" s="43"/>
      <c r="K14" s="43"/>
      <c r="L14" s="42"/>
      <c r="M14" s="44"/>
      <c r="N14" s="43"/>
      <c r="O14" s="43"/>
      <c r="P14" s="45"/>
      <c r="Q14" s="59"/>
      <c r="R14" s="13"/>
      <c r="S14" s="3"/>
      <c r="T14" s="3"/>
      <c r="U14" s="2"/>
      <c r="V14" s="3"/>
      <c r="W14" s="2"/>
      <c r="X14" s="3"/>
      <c r="Y14" s="3"/>
      <c r="Z14" s="2"/>
      <c r="AA14" s="2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3"/>
      <c r="B15" s="193"/>
      <c r="C15" s="82" t="s">
        <v>40</v>
      </c>
      <c r="D15" s="105"/>
      <c r="E15" s="4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5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.75" thickBot="1" x14ac:dyDescent="0.3">
      <c r="A16" s="187"/>
      <c r="B16" s="194"/>
      <c r="C16" s="35"/>
      <c r="D16" s="106"/>
      <c r="E16" s="47"/>
      <c r="F16" s="48"/>
      <c r="G16" s="48"/>
      <c r="H16" s="49"/>
      <c r="I16" s="49"/>
      <c r="J16" s="49"/>
      <c r="K16" s="49"/>
      <c r="L16" s="48"/>
      <c r="M16" s="49"/>
      <c r="N16" s="49"/>
      <c r="O16" s="49"/>
      <c r="P16" s="50"/>
      <c r="Q16" s="6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 thickTop="1" x14ac:dyDescent="0.25">
      <c r="A17" s="188" t="s">
        <v>20</v>
      </c>
      <c r="B17" s="33"/>
      <c r="C17" s="33"/>
      <c r="D17" s="107"/>
      <c r="E17" s="14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/>
      <c r="Q17" s="10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183"/>
      <c r="B18" s="37" t="s">
        <v>10</v>
      </c>
      <c r="C18" s="34">
        <v>1</v>
      </c>
      <c r="D18" s="105"/>
      <c r="E18" s="172">
        <f>$C$18</f>
        <v>1</v>
      </c>
      <c r="F18" s="173">
        <f>E18</f>
        <v>1</v>
      </c>
      <c r="G18" s="173">
        <f t="shared" ref="G18:P18" si="1">F18</f>
        <v>1</v>
      </c>
      <c r="H18" s="173">
        <f t="shared" si="1"/>
        <v>1</v>
      </c>
      <c r="I18" s="173">
        <f t="shared" si="1"/>
        <v>1</v>
      </c>
      <c r="J18" s="173">
        <f t="shared" si="1"/>
        <v>1</v>
      </c>
      <c r="K18" s="173">
        <f t="shared" si="1"/>
        <v>1</v>
      </c>
      <c r="L18" s="173">
        <f t="shared" si="1"/>
        <v>1</v>
      </c>
      <c r="M18" s="173">
        <f t="shared" si="1"/>
        <v>1</v>
      </c>
      <c r="N18" s="173">
        <f t="shared" si="1"/>
        <v>1</v>
      </c>
      <c r="O18" s="173">
        <f t="shared" si="1"/>
        <v>1</v>
      </c>
      <c r="P18" s="173">
        <f t="shared" si="1"/>
        <v>1</v>
      </c>
      <c r="Q18" s="6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183"/>
      <c r="B19" s="37" t="s">
        <v>0</v>
      </c>
      <c r="C19" s="34"/>
      <c r="D19" s="105"/>
      <c r="E19" s="161" t="str">
        <f t="shared" ref="E19:P19" si="2">IF(OR(E8="",D8=""),"",(E8-D8)*E18)</f>
        <v/>
      </c>
      <c r="F19" s="162" t="str">
        <f t="shared" si="2"/>
        <v/>
      </c>
      <c r="G19" s="162" t="str">
        <f t="shared" si="2"/>
        <v/>
      </c>
      <c r="H19" s="162" t="str">
        <f t="shared" si="2"/>
        <v/>
      </c>
      <c r="I19" s="162" t="str">
        <f t="shared" si="2"/>
        <v/>
      </c>
      <c r="J19" s="162" t="str">
        <f t="shared" si="2"/>
        <v/>
      </c>
      <c r="K19" s="162" t="str">
        <f t="shared" si="2"/>
        <v/>
      </c>
      <c r="L19" s="162" t="str">
        <f t="shared" si="2"/>
        <v/>
      </c>
      <c r="M19" s="162" t="str">
        <f t="shared" si="2"/>
        <v/>
      </c>
      <c r="N19" s="162" t="str">
        <f t="shared" si="2"/>
        <v/>
      </c>
      <c r="O19" s="162" t="str">
        <f t="shared" si="2"/>
        <v/>
      </c>
      <c r="P19" s="162" t="str">
        <f t="shared" si="2"/>
        <v/>
      </c>
      <c r="Q19" s="179">
        <f t="shared" ref="Q19:Q25" si="3">SUM(E19:P19)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183"/>
      <c r="B20" s="37" t="s">
        <v>26</v>
      </c>
      <c r="C20" s="34"/>
      <c r="D20" s="105"/>
      <c r="E20" s="164" t="str">
        <f>IF(OR(E9="",D9=""),"",(E9-D9)*E18)</f>
        <v/>
      </c>
      <c r="F20" s="165" t="str">
        <f t="shared" ref="F20:P20" si="4">IF(OR(F9="",E9=""),"",(F9-E9)*F18)</f>
        <v/>
      </c>
      <c r="G20" s="165" t="str">
        <f t="shared" si="4"/>
        <v/>
      </c>
      <c r="H20" s="165" t="str">
        <f t="shared" si="4"/>
        <v/>
      </c>
      <c r="I20" s="165" t="str">
        <f t="shared" si="4"/>
        <v/>
      </c>
      <c r="J20" s="165" t="str">
        <f t="shared" si="4"/>
        <v/>
      </c>
      <c r="K20" s="165" t="str">
        <f t="shared" si="4"/>
        <v/>
      </c>
      <c r="L20" s="165" t="str">
        <f t="shared" si="4"/>
        <v/>
      </c>
      <c r="M20" s="165" t="str">
        <f t="shared" si="4"/>
        <v/>
      </c>
      <c r="N20" s="165" t="str">
        <f t="shared" si="4"/>
        <v/>
      </c>
      <c r="O20" s="165" t="str">
        <f t="shared" si="4"/>
        <v/>
      </c>
      <c r="P20" s="165" t="str">
        <f t="shared" si="4"/>
        <v/>
      </c>
      <c r="Q20" s="178">
        <f t="shared" si="3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183"/>
      <c r="B21" s="37" t="s">
        <v>2</v>
      </c>
      <c r="C21" s="34"/>
      <c r="D21" s="105"/>
      <c r="E21" s="167" t="str">
        <f>IF(OR(E19="",E20=""),"",E19-E20)</f>
        <v/>
      </c>
      <c r="F21" s="168" t="str">
        <f t="shared" ref="F21:P21" si="5">IF(OR(F19="",F20=""),"",F19-F20)</f>
        <v/>
      </c>
      <c r="G21" s="168" t="str">
        <f t="shared" si="5"/>
        <v/>
      </c>
      <c r="H21" s="168" t="str">
        <f t="shared" si="5"/>
        <v/>
      </c>
      <c r="I21" s="168" t="str">
        <f t="shared" si="5"/>
        <v/>
      </c>
      <c r="J21" s="168" t="str">
        <f t="shared" si="5"/>
        <v/>
      </c>
      <c r="K21" s="168" t="str">
        <f t="shared" si="5"/>
        <v/>
      </c>
      <c r="L21" s="168" t="str">
        <f t="shared" si="5"/>
        <v/>
      </c>
      <c r="M21" s="168" t="str">
        <f t="shared" si="5"/>
        <v/>
      </c>
      <c r="N21" s="168" t="str">
        <f t="shared" si="5"/>
        <v/>
      </c>
      <c r="O21" s="168" t="str">
        <f t="shared" si="5"/>
        <v/>
      </c>
      <c r="P21" s="168" t="str">
        <f t="shared" si="5"/>
        <v/>
      </c>
      <c r="Q21" s="163">
        <f t="shared" si="3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183"/>
      <c r="B22" s="37" t="s">
        <v>7</v>
      </c>
      <c r="C22" s="34"/>
      <c r="D22" s="105"/>
      <c r="E22" s="164" t="str">
        <f>IF(OR(D10="",E10=""),"",(E10-D10)*1000)</f>
        <v/>
      </c>
      <c r="F22" s="165" t="str">
        <f t="shared" ref="F22:P22" si="6">IF(OR(E10="",F10=""),"",(F10-E10)*1000)</f>
        <v/>
      </c>
      <c r="G22" s="165" t="str">
        <f t="shared" si="6"/>
        <v/>
      </c>
      <c r="H22" s="165" t="str">
        <f t="shared" si="6"/>
        <v/>
      </c>
      <c r="I22" s="165" t="str">
        <f>IF(OR(H10="",I10=""),"",(I10-H10)*1000)</f>
        <v/>
      </c>
      <c r="J22" s="165" t="str">
        <f>IF(OR(I10="",J10=""),"",(J10-I10)*1000)</f>
        <v/>
      </c>
      <c r="K22" s="165" t="str">
        <f t="shared" si="6"/>
        <v/>
      </c>
      <c r="L22" s="165" t="str">
        <f t="shared" si="6"/>
        <v/>
      </c>
      <c r="M22" s="165" t="str">
        <f t="shared" si="6"/>
        <v/>
      </c>
      <c r="N22" s="165" t="str">
        <f t="shared" si="6"/>
        <v/>
      </c>
      <c r="O22" s="165" t="str">
        <f t="shared" si="6"/>
        <v/>
      </c>
      <c r="P22" s="165" t="str">
        <f t="shared" si="6"/>
        <v/>
      </c>
      <c r="Q22" s="178">
        <f t="shared" si="3"/>
        <v>0</v>
      </c>
      <c r="R22" s="2"/>
      <c r="S22" s="7"/>
      <c r="T22" s="2"/>
      <c r="U22" s="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183"/>
      <c r="B23" s="38" t="s">
        <v>25</v>
      </c>
      <c r="C23" s="124">
        <v>0</v>
      </c>
      <c r="D23" s="105"/>
      <c r="E23" s="159">
        <f>$C$23</f>
        <v>0</v>
      </c>
      <c r="F23" s="160">
        <f>E23</f>
        <v>0</v>
      </c>
      <c r="G23" s="160">
        <f t="shared" ref="G23:P23" si="7">F23</f>
        <v>0</v>
      </c>
      <c r="H23" s="160">
        <f t="shared" si="7"/>
        <v>0</v>
      </c>
      <c r="I23" s="160">
        <f t="shared" si="7"/>
        <v>0</v>
      </c>
      <c r="J23" s="160">
        <f t="shared" si="7"/>
        <v>0</v>
      </c>
      <c r="K23" s="160">
        <f t="shared" si="7"/>
        <v>0</v>
      </c>
      <c r="L23" s="160">
        <f t="shared" si="7"/>
        <v>0</v>
      </c>
      <c r="M23" s="160">
        <f t="shared" si="7"/>
        <v>0</v>
      </c>
      <c r="N23" s="160">
        <f t="shared" si="7"/>
        <v>0</v>
      </c>
      <c r="O23" s="160">
        <f t="shared" si="7"/>
        <v>0</v>
      </c>
      <c r="P23" s="160">
        <f t="shared" si="7"/>
        <v>0</v>
      </c>
      <c r="Q23" s="179">
        <f t="shared" si="3"/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183"/>
      <c r="B24" s="37" t="s">
        <v>12</v>
      </c>
      <c r="C24" s="34"/>
      <c r="D24" s="105"/>
      <c r="E24" s="169" t="str">
        <f>IF(E22="","",E22-E23)</f>
        <v/>
      </c>
      <c r="F24" s="170" t="str">
        <f t="shared" ref="F24:P24" si="8">IF(F22="","",F22-F23)</f>
        <v/>
      </c>
      <c r="G24" s="170" t="str">
        <f t="shared" si="8"/>
        <v/>
      </c>
      <c r="H24" s="170" t="str">
        <f t="shared" si="8"/>
        <v/>
      </c>
      <c r="I24" s="170" t="str">
        <f t="shared" si="8"/>
        <v/>
      </c>
      <c r="J24" s="170" t="str">
        <f t="shared" si="8"/>
        <v/>
      </c>
      <c r="K24" s="170" t="str">
        <f t="shared" si="8"/>
        <v/>
      </c>
      <c r="L24" s="170" t="str">
        <f t="shared" si="8"/>
        <v/>
      </c>
      <c r="M24" s="170" t="str">
        <f t="shared" si="8"/>
        <v/>
      </c>
      <c r="N24" s="170" t="str">
        <f t="shared" si="8"/>
        <v/>
      </c>
      <c r="O24" s="170" t="str">
        <f t="shared" si="8"/>
        <v/>
      </c>
      <c r="P24" s="170" t="str">
        <f t="shared" si="8"/>
        <v/>
      </c>
      <c r="Q24" s="166">
        <f t="shared" si="3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183"/>
      <c r="B25" s="37" t="str">
        <f>IF(B11=1,"Gaz Naturel consommé (m3)","Huile consommée (litres)")</f>
        <v>Gaz Naturel consommé (m3)</v>
      </c>
      <c r="C25" s="34"/>
      <c r="D25" s="105"/>
      <c r="E25" s="161" t="str">
        <f t="shared" ref="E25:P25" si="9">IF(OR(D11="",E11=""),"",E11-D11)</f>
        <v/>
      </c>
      <c r="F25" s="162" t="str">
        <f t="shared" si="9"/>
        <v/>
      </c>
      <c r="G25" s="162" t="str">
        <f t="shared" si="9"/>
        <v/>
      </c>
      <c r="H25" s="162" t="str">
        <f t="shared" si="9"/>
        <v/>
      </c>
      <c r="I25" s="162" t="str">
        <f t="shared" si="9"/>
        <v/>
      </c>
      <c r="J25" s="162" t="str">
        <f t="shared" si="9"/>
        <v/>
      </c>
      <c r="K25" s="162" t="str">
        <f t="shared" si="9"/>
        <v/>
      </c>
      <c r="L25" s="162" t="str">
        <f t="shared" si="9"/>
        <v/>
      </c>
      <c r="M25" s="162" t="str">
        <f t="shared" si="9"/>
        <v/>
      </c>
      <c r="N25" s="162" t="str">
        <f t="shared" si="9"/>
        <v/>
      </c>
      <c r="O25" s="162" t="str">
        <f t="shared" si="9"/>
        <v/>
      </c>
      <c r="P25" s="162" t="str">
        <f t="shared" si="9"/>
        <v/>
      </c>
      <c r="Q25" s="179">
        <f t="shared" si="3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183"/>
      <c r="B26" s="37" t="s">
        <v>14</v>
      </c>
      <c r="C26" s="124">
        <v>1</v>
      </c>
      <c r="D26" s="105"/>
      <c r="E26" s="159">
        <f>$C$26</f>
        <v>1</v>
      </c>
      <c r="F26" s="159">
        <f t="shared" ref="F26:P26" si="10">$C$26</f>
        <v>1</v>
      </c>
      <c r="G26" s="159">
        <f t="shared" si="10"/>
        <v>1</v>
      </c>
      <c r="H26" s="159">
        <f t="shared" si="10"/>
        <v>1</v>
      </c>
      <c r="I26" s="159">
        <f t="shared" si="10"/>
        <v>1</v>
      </c>
      <c r="J26" s="159">
        <f t="shared" si="10"/>
        <v>1</v>
      </c>
      <c r="K26" s="159">
        <f t="shared" si="10"/>
        <v>1</v>
      </c>
      <c r="L26" s="159">
        <f t="shared" si="10"/>
        <v>1</v>
      </c>
      <c r="M26" s="159">
        <f t="shared" si="10"/>
        <v>1</v>
      </c>
      <c r="N26" s="159">
        <f t="shared" si="10"/>
        <v>1</v>
      </c>
      <c r="O26" s="159">
        <f t="shared" si="10"/>
        <v>1</v>
      </c>
      <c r="P26" s="159">
        <f t="shared" si="10"/>
        <v>1</v>
      </c>
      <c r="Q26" s="17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183"/>
      <c r="B27" s="37" t="str">
        <f>IF(B11=1,"Gaz Naturel consommé (kWh PCI)","Huile consommée (kWh PCI)")</f>
        <v>Gaz Naturel consommé (kWh PCI)</v>
      </c>
      <c r="C27" s="34"/>
      <c r="D27" s="105"/>
      <c r="E27" s="167" t="str">
        <f>IF(OR(E25="",E26=""),"",E25*E26*E15)</f>
        <v/>
      </c>
      <c r="F27" s="168" t="str">
        <f t="shared" ref="F27:P27" si="11">IF(OR(F25="",F26=""),"",F25*F26*F15)</f>
        <v/>
      </c>
      <c r="G27" s="168" t="str">
        <f t="shared" si="11"/>
        <v/>
      </c>
      <c r="H27" s="168" t="str">
        <f t="shared" si="11"/>
        <v/>
      </c>
      <c r="I27" s="168" t="str">
        <f t="shared" si="11"/>
        <v/>
      </c>
      <c r="J27" s="168" t="str">
        <f t="shared" si="11"/>
        <v/>
      </c>
      <c r="K27" s="168" t="str">
        <f t="shared" si="11"/>
        <v/>
      </c>
      <c r="L27" s="168" t="str">
        <f t="shared" si="11"/>
        <v/>
      </c>
      <c r="M27" s="168" t="str">
        <f t="shared" si="11"/>
        <v/>
      </c>
      <c r="N27" s="168" t="str">
        <f t="shared" si="11"/>
        <v/>
      </c>
      <c r="O27" s="168" t="str">
        <f t="shared" si="11"/>
        <v/>
      </c>
      <c r="P27" s="168" t="str">
        <f t="shared" si="11"/>
        <v/>
      </c>
      <c r="Q27" s="163">
        <f>SUM(E27:P27)</f>
        <v>0</v>
      </c>
      <c r="R27" s="2"/>
      <c r="S27" s="2"/>
      <c r="T27" s="2"/>
      <c r="U27" s="2"/>
      <c r="V27" s="2"/>
      <c r="W27" s="2"/>
      <c r="X27" s="2"/>
      <c r="Y27" s="2"/>
      <c r="Z27" s="2"/>
      <c r="AA27" s="7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 thickBot="1" x14ac:dyDescent="0.3">
      <c r="A28" s="187"/>
      <c r="B28" s="35"/>
      <c r="C28" s="35"/>
      <c r="D28" s="106"/>
      <c r="E28" s="14"/>
      <c r="F28" s="40"/>
      <c r="G28" s="40"/>
      <c r="H28" s="61"/>
      <c r="I28" s="61"/>
      <c r="J28" s="61"/>
      <c r="K28" s="61"/>
      <c r="L28" s="40"/>
      <c r="M28" s="61"/>
      <c r="N28" s="61"/>
      <c r="O28" s="61"/>
      <c r="P28" s="39"/>
      <c r="Q28" s="10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6.5" thickTop="1" thickBot="1" x14ac:dyDescent="0.3">
      <c r="A29" s="188" t="s">
        <v>19</v>
      </c>
      <c r="B29" s="33"/>
      <c r="C29" s="18" t="s">
        <v>27</v>
      </c>
      <c r="D29" s="107"/>
      <c r="E29" s="41"/>
      <c r="F29" s="42"/>
      <c r="G29" s="42"/>
      <c r="H29" s="43"/>
      <c r="I29" s="43"/>
      <c r="J29" s="43"/>
      <c r="K29" s="43"/>
      <c r="L29" s="42"/>
      <c r="M29" s="42"/>
      <c r="N29" s="42"/>
      <c r="O29" s="43"/>
      <c r="P29" s="45"/>
      <c r="Q29" s="5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183"/>
      <c r="B30" s="37" t="s">
        <v>3</v>
      </c>
      <c r="C30" s="71">
        <f>IFERROR(C3/C5,)</f>
        <v>0</v>
      </c>
      <c r="D30" s="105"/>
      <c r="E30" s="62">
        <f>IFERROR(E21/E27,)</f>
        <v>0</v>
      </c>
      <c r="F30" s="19">
        <f>IFERROR(F21/F27,)</f>
        <v>0</v>
      </c>
      <c r="G30" s="19">
        <f t="shared" ref="G30:P30" si="12">IFERROR(G21/G27,)</f>
        <v>0</v>
      </c>
      <c r="H30" s="19">
        <f t="shared" si="12"/>
        <v>0</v>
      </c>
      <c r="I30" s="19">
        <f t="shared" si="12"/>
        <v>0</v>
      </c>
      <c r="J30" s="19">
        <f t="shared" si="12"/>
        <v>0</v>
      </c>
      <c r="K30" s="19">
        <f t="shared" si="12"/>
        <v>0</v>
      </c>
      <c r="L30" s="19">
        <f t="shared" si="12"/>
        <v>0</v>
      </c>
      <c r="M30" s="19">
        <f t="shared" si="12"/>
        <v>0</v>
      </c>
      <c r="N30" s="19">
        <f t="shared" si="12"/>
        <v>0</v>
      </c>
      <c r="O30" s="19">
        <f t="shared" si="12"/>
        <v>0</v>
      </c>
      <c r="P30" s="19">
        <f t="shared" si="12"/>
        <v>0</v>
      </c>
      <c r="Q30" s="68">
        <f>IFERROR(Q21/Q27,)</f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183"/>
      <c r="B31" s="37" t="s">
        <v>4</v>
      </c>
      <c r="C31" s="71">
        <f>IFERROR(C4/C5,)</f>
        <v>0</v>
      </c>
      <c r="D31" s="105"/>
      <c r="E31" s="20">
        <f>IFERROR(E24/E27,)</f>
        <v>0</v>
      </c>
      <c r="F31" s="20">
        <f>IFERROR(F24/F27,)</f>
        <v>0</v>
      </c>
      <c r="G31" s="20">
        <f t="shared" ref="G31:P31" si="13">IFERROR(G24/G27,)</f>
        <v>0</v>
      </c>
      <c r="H31" s="20">
        <f t="shared" si="13"/>
        <v>0</v>
      </c>
      <c r="I31" s="20">
        <f t="shared" si="13"/>
        <v>0</v>
      </c>
      <c r="J31" s="20">
        <f t="shared" si="13"/>
        <v>0</v>
      </c>
      <c r="K31" s="20">
        <f t="shared" si="13"/>
        <v>0</v>
      </c>
      <c r="L31" s="20">
        <f t="shared" si="13"/>
        <v>0</v>
      </c>
      <c r="M31" s="20">
        <f t="shared" si="13"/>
        <v>0</v>
      </c>
      <c r="N31" s="20">
        <f t="shared" si="13"/>
        <v>0</v>
      </c>
      <c r="O31" s="20">
        <f t="shared" si="13"/>
        <v>0</v>
      </c>
      <c r="P31" s="20">
        <f t="shared" si="13"/>
        <v>0</v>
      </c>
      <c r="Q31" s="70">
        <f>IFERROR(Q24/Q27,)</f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183"/>
      <c r="B32" s="37" t="s">
        <v>1</v>
      </c>
      <c r="C32" s="71">
        <f>SUM(C30:C31)</f>
        <v>0</v>
      </c>
      <c r="D32" s="105"/>
      <c r="E32" s="19">
        <f>E30+E31</f>
        <v>0</v>
      </c>
      <c r="F32" s="19">
        <f>F30+F31</f>
        <v>0</v>
      </c>
      <c r="G32" s="19">
        <f t="shared" ref="G32:P32" si="14">G30+G31</f>
        <v>0</v>
      </c>
      <c r="H32" s="19">
        <f t="shared" si="14"/>
        <v>0</v>
      </c>
      <c r="I32" s="19">
        <f t="shared" si="14"/>
        <v>0</v>
      </c>
      <c r="J32" s="19">
        <f t="shared" si="14"/>
        <v>0</v>
      </c>
      <c r="K32" s="19">
        <f t="shared" si="14"/>
        <v>0</v>
      </c>
      <c r="L32" s="19">
        <f t="shared" si="14"/>
        <v>0</v>
      </c>
      <c r="M32" s="19">
        <f t="shared" si="14"/>
        <v>0</v>
      </c>
      <c r="N32" s="19">
        <f t="shared" si="14"/>
        <v>0</v>
      </c>
      <c r="O32" s="19">
        <f t="shared" si="14"/>
        <v>0</v>
      </c>
      <c r="P32" s="19">
        <f t="shared" si="14"/>
        <v>0</v>
      </c>
      <c r="Q32" s="68">
        <f>Q30+Q31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thickBot="1" x14ac:dyDescent="0.3">
      <c r="A33" s="183"/>
      <c r="B33" s="37"/>
      <c r="C33" s="84"/>
      <c r="D33" s="105"/>
      <c r="E33" s="83"/>
      <c r="F33" s="40"/>
      <c r="G33" s="40"/>
      <c r="H33" s="61"/>
      <c r="I33" s="61"/>
      <c r="J33" s="61"/>
      <c r="K33" s="61"/>
      <c r="L33" s="40"/>
      <c r="M33" s="61"/>
      <c r="N33" s="61"/>
      <c r="O33" s="61"/>
      <c r="P33" s="39"/>
      <c r="Q33" s="5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191" t="s">
        <v>37</v>
      </c>
      <c r="B34" s="112" t="s">
        <v>39</v>
      </c>
      <c r="C34" s="156"/>
      <c r="D34" s="112"/>
      <c r="E34" s="113">
        <f t="shared" ref="E34:P34" si="15">IFERROR(E19/(E12-D12)/$C$3,)</f>
        <v>0</v>
      </c>
      <c r="F34" s="114">
        <f t="shared" si="15"/>
        <v>0</v>
      </c>
      <c r="G34" s="114">
        <f t="shared" si="15"/>
        <v>0</v>
      </c>
      <c r="H34" s="114">
        <f t="shared" si="15"/>
        <v>0</v>
      </c>
      <c r="I34" s="114">
        <f t="shared" si="15"/>
        <v>0</v>
      </c>
      <c r="J34" s="114">
        <f t="shared" si="15"/>
        <v>0</v>
      </c>
      <c r="K34" s="114">
        <f t="shared" si="15"/>
        <v>0</v>
      </c>
      <c r="L34" s="114">
        <f t="shared" si="15"/>
        <v>0</v>
      </c>
      <c r="M34" s="114">
        <f t="shared" si="15"/>
        <v>0</v>
      </c>
      <c r="N34" s="114">
        <f t="shared" si="15"/>
        <v>0</v>
      </c>
      <c r="O34" s="114">
        <f t="shared" si="15"/>
        <v>0</v>
      </c>
      <c r="P34" s="115">
        <f t="shared" si="15"/>
        <v>0</v>
      </c>
      <c r="Q34" s="180">
        <f>IFERROR(Q19/(P12-D12)/$C$3,)</f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5">
      <c r="A35" s="183"/>
      <c r="B35" s="116" t="s">
        <v>38</v>
      </c>
      <c r="C35" s="157"/>
      <c r="D35" s="116"/>
      <c r="E35" s="117">
        <f t="shared" ref="E35:P35" si="16">IFERROR(E22/(E12-D12)/$C$4,)</f>
        <v>0</v>
      </c>
      <c r="F35" s="118">
        <f t="shared" si="16"/>
        <v>0</v>
      </c>
      <c r="G35" s="118">
        <f t="shared" si="16"/>
        <v>0</v>
      </c>
      <c r="H35" s="118">
        <f t="shared" si="16"/>
        <v>0</v>
      </c>
      <c r="I35" s="118">
        <f t="shared" si="16"/>
        <v>0</v>
      </c>
      <c r="J35" s="118">
        <f t="shared" si="16"/>
        <v>0</v>
      </c>
      <c r="K35" s="118">
        <f t="shared" si="16"/>
        <v>0</v>
      </c>
      <c r="L35" s="118">
        <f t="shared" si="16"/>
        <v>0</v>
      </c>
      <c r="M35" s="118">
        <f t="shared" si="16"/>
        <v>0</v>
      </c>
      <c r="N35" s="118">
        <f t="shared" si="16"/>
        <v>0</v>
      </c>
      <c r="O35" s="118">
        <f t="shared" si="16"/>
        <v>0</v>
      </c>
      <c r="P35" s="119">
        <f t="shared" si="16"/>
        <v>0</v>
      </c>
      <c r="Q35" s="181">
        <f>IFERROR(Q22/(P12-D12)/$C$4,)</f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 thickBot="1" x14ac:dyDescent="0.3">
      <c r="A36" s="184"/>
      <c r="B36" s="120" t="s">
        <v>29</v>
      </c>
      <c r="C36" s="158"/>
      <c r="D36" s="120"/>
      <c r="E36" s="121">
        <f t="shared" ref="E36:P36" si="17">(E12-D12)/((E7+1-D7)*24)</f>
        <v>0</v>
      </c>
      <c r="F36" s="122">
        <f t="shared" si="17"/>
        <v>0</v>
      </c>
      <c r="G36" s="122">
        <f t="shared" si="17"/>
        <v>0</v>
      </c>
      <c r="H36" s="122">
        <f t="shared" si="17"/>
        <v>0</v>
      </c>
      <c r="I36" s="122">
        <f t="shared" si="17"/>
        <v>0</v>
      </c>
      <c r="J36" s="122">
        <f t="shared" si="17"/>
        <v>0</v>
      </c>
      <c r="K36" s="122">
        <f t="shared" si="17"/>
        <v>0</v>
      </c>
      <c r="L36" s="122">
        <f t="shared" si="17"/>
        <v>0</v>
      </c>
      <c r="M36" s="122">
        <f t="shared" si="17"/>
        <v>0</v>
      </c>
      <c r="N36" s="122">
        <f t="shared" si="17"/>
        <v>0</v>
      </c>
      <c r="O36" s="122">
        <f t="shared" si="17"/>
        <v>0</v>
      </c>
      <c r="P36" s="123">
        <f t="shared" si="17"/>
        <v>0</v>
      </c>
      <c r="Q36" s="182">
        <f>(P13-D13)/((P8+1-D8)*24)</f>
        <v>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183" t="s">
        <v>28</v>
      </c>
      <c r="B37" s="37"/>
      <c r="C37" s="37"/>
      <c r="D37" s="105"/>
      <c r="E37" s="83"/>
      <c r="F37" s="40"/>
      <c r="G37" s="40"/>
      <c r="H37" s="40"/>
      <c r="I37" s="14"/>
      <c r="J37" s="40"/>
      <c r="K37" s="40"/>
      <c r="L37" s="40"/>
      <c r="M37" s="40"/>
      <c r="N37" s="40"/>
      <c r="O37" s="40"/>
      <c r="P37" s="39"/>
      <c r="Q37" s="5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183"/>
      <c r="B38" s="37" t="s">
        <v>5</v>
      </c>
      <c r="C38" s="34"/>
      <c r="D38" s="109"/>
      <c r="E38" s="63">
        <f>IFERROR(((E21*0.217/0.55+E24*0.217/0.9-E27*INDEX($A$44:$A$45,$B$11))/217),)</f>
        <v>0</v>
      </c>
      <c r="F38" s="21">
        <f>IFERROR(((F21*0.217/0.55+F24*0.217/0.9-F27*INDEX($A$44:$A$45,$B$11))/217),)</f>
        <v>0</v>
      </c>
      <c r="G38" s="21">
        <f>IFERROR(((G21*0.217/0.55+G24*0.217/0.9-G27*INDEX($A$44:$A$45,$B$11))/217),)</f>
        <v>0</v>
      </c>
      <c r="H38" s="21">
        <f t="shared" ref="H38:P38" si="18">IFERROR(((H21*0.217/0.55+H24*0.217/0.9-H27*INDEX($A$44:$A$45,$B$11))/217),)</f>
        <v>0</v>
      </c>
      <c r="I38" s="21">
        <f t="shared" si="18"/>
        <v>0</v>
      </c>
      <c r="J38" s="21">
        <f t="shared" si="18"/>
        <v>0</v>
      </c>
      <c r="K38" s="21">
        <f t="shared" si="18"/>
        <v>0</v>
      </c>
      <c r="L38" s="21">
        <f t="shared" si="18"/>
        <v>0</v>
      </c>
      <c r="M38" s="21">
        <f t="shared" si="18"/>
        <v>0</v>
      </c>
      <c r="N38" s="21">
        <f t="shared" si="18"/>
        <v>0</v>
      </c>
      <c r="O38" s="21">
        <f t="shared" si="18"/>
        <v>0</v>
      </c>
      <c r="P38" s="21">
        <f t="shared" si="18"/>
        <v>0</v>
      </c>
      <c r="Q38" s="67">
        <f>SUM(E38:P38)</f>
        <v>0</v>
      </c>
      <c r="R38" s="23"/>
      <c r="S38" s="23"/>
      <c r="T38" s="23"/>
      <c r="U38" s="79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"/>
      <c r="AK38" s="2"/>
      <c r="AL38" s="2"/>
      <c r="AM38" s="2"/>
      <c r="AN38" s="2"/>
    </row>
    <row r="39" spans="1:40" x14ac:dyDescent="0.25">
      <c r="A39" s="183"/>
      <c r="B39" s="37" t="s">
        <v>6</v>
      </c>
      <c r="C39" s="34"/>
      <c r="D39" s="109"/>
      <c r="E39" s="19">
        <f t="shared" ref="E39:P39" si="19">IFERROR(((E21/0.55*0.217)+(E24/0.9*0.217)-E27*INDEX($A$44:$A$45,$B$11))/((E21/0.55*0.217)+(E24/0.9*0.217)),)</f>
        <v>0</v>
      </c>
      <c r="F39" s="19">
        <f t="shared" si="19"/>
        <v>0</v>
      </c>
      <c r="G39" s="19">
        <f t="shared" si="19"/>
        <v>0</v>
      </c>
      <c r="H39" s="19">
        <f t="shared" si="19"/>
        <v>0</v>
      </c>
      <c r="I39" s="19">
        <f t="shared" si="19"/>
        <v>0</v>
      </c>
      <c r="J39" s="19">
        <f t="shared" si="19"/>
        <v>0</v>
      </c>
      <c r="K39" s="19">
        <f t="shared" si="19"/>
        <v>0</v>
      </c>
      <c r="L39" s="19">
        <f t="shared" si="19"/>
        <v>0</v>
      </c>
      <c r="M39" s="19">
        <f t="shared" si="19"/>
        <v>0</v>
      </c>
      <c r="N39" s="19">
        <f t="shared" si="19"/>
        <v>0</v>
      </c>
      <c r="O39" s="19">
        <f t="shared" si="19"/>
        <v>0</v>
      </c>
      <c r="P39" s="19">
        <f t="shared" si="19"/>
        <v>0</v>
      </c>
      <c r="Q39" s="68">
        <f>AVERAGE(E39:P39)</f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"/>
      <c r="AK39" s="2"/>
      <c r="AL39" s="2"/>
      <c r="AM39" s="2"/>
      <c r="AN39" s="2"/>
    </row>
    <row r="40" spans="1:40" s="5" customFormat="1" x14ac:dyDescent="0.25">
      <c r="A40" s="183"/>
      <c r="B40" s="55" t="s">
        <v>15</v>
      </c>
      <c r="C40" s="34"/>
      <c r="D40" s="110"/>
      <c r="E40" s="64"/>
      <c r="F40" s="24"/>
      <c r="G40" s="21">
        <f>SUM(E38:G38)</f>
        <v>0</v>
      </c>
      <c r="H40" s="25"/>
      <c r="I40" s="25"/>
      <c r="J40" s="21">
        <f>SUM(H38:J38)</f>
        <v>0</v>
      </c>
      <c r="K40" s="25"/>
      <c r="L40" s="25"/>
      <c r="M40" s="21">
        <f>SUM(K38:M38)</f>
        <v>0</v>
      </c>
      <c r="N40" s="25"/>
      <c r="O40" s="25"/>
      <c r="P40" s="22">
        <f>SUM(N38:P38)</f>
        <v>0</v>
      </c>
      <c r="Q40" s="69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7"/>
      <c r="AL40" s="27"/>
      <c r="AM40" s="27"/>
      <c r="AN40" s="27"/>
    </row>
    <row r="41" spans="1:40" s="5" customFormat="1" x14ac:dyDescent="0.25">
      <c r="A41" s="183"/>
      <c r="B41" s="56" t="s">
        <v>23</v>
      </c>
      <c r="C41" s="36">
        <f>IF(D41&gt;0.75,VLOOKUP(TRUE,I44:J48,2,FALSE), 1)</f>
        <v>1</v>
      </c>
      <c r="D41" s="155">
        <v>0</v>
      </c>
      <c r="E41" s="64"/>
      <c r="F41" s="24"/>
      <c r="G41" s="28">
        <f>G40*$C$41</f>
        <v>0</v>
      </c>
      <c r="H41" s="25"/>
      <c r="I41" s="25"/>
      <c r="J41" s="28">
        <f>J40*$C$41</f>
        <v>0</v>
      </c>
      <c r="K41" s="25"/>
      <c r="L41" s="25"/>
      <c r="M41" s="28">
        <f>M40*$C$41</f>
        <v>0</v>
      </c>
      <c r="N41" s="25"/>
      <c r="O41" s="25"/>
      <c r="P41" s="65">
        <f>P40*$C$41</f>
        <v>0</v>
      </c>
      <c r="Q41" s="69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/>
      <c r="AK41" s="27"/>
      <c r="AL41" s="27"/>
      <c r="AM41" s="27"/>
      <c r="AN41" s="27"/>
    </row>
    <row r="42" spans="1:40" s="5" customFormat="1" x14ac:dyDescent="0.25">
      <c r="A42" s="183"/>
      <c r="B42" s="55" t="s">
        <v>24</v>
      </c>
      <c r="C42" s="36"/>
      <c r="D42" s="110"/>
      <c r="E42" s="66"/>
      <c r="F42" s="29"/>
      <c r="G42" s="30">
        <f>SUM(E21:G21)/1000</f>
        <v>0</v>
      </c>
      <c r="H42" s="25"/>
      <c r="I42" s="25"/>
      <c r="J42" s="30">
        <f>SUM(H21:J21)/1000</f>
        <v>0</v>
      </c>
      <c r="K42" s="25"/>
      <c r="L42" s="25"/>
      <c r="M42" s="30">
        <f>SUM(K21:M21)/1000</f>
        <v>0</v>
      </c>
      <c r="N42" s="25"/>
      <c r="O42" s="25"/>
      <c r="P42" s="31">
        <f>SUM(N21:P21)/1000</f>
        <v>0</v>
      </c>
      <c r="Q42" s="69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7"/>
      <c r="AL42" s="27"/>
      <c r="AM42" s="27"/>
      <c r="AN42" s="27"/>
    </row>
    <row r="43" spans="1:40" ht="15.75" thickBot="1" x14ac:dyDescent="0.3">
      <c r="A43" s="184"/>
      <c r="B43" s="35"/>
      <c r="C43" s="35"/>
      <c r="D43" s="106"/>
      <c r="E43" s="47"/>
      <c r="F43" s="48"/>
      <c r="G43" s="48"/>
      <c r="H43" s="48"/>
      <c r="I43" s="104"/>
      <c r="J43" s="49"/>
      <c r="K43" s="49"/>
      <c r="L43" s="48"/>
      <c r="M43" s="48"/>
      <c r="N43" s="48"/>
      <c r="O43" s="49"/>
      <c r="P43" s="50"/>
      <c r="Q43" s="6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s="32" customFormat="1" hidden="1" x14ac:dyDescent="0.25">
      <c r="A44" s="126">
        <v>0.217</v>
      </c>
      <c r="B44" s="32" t="s">
        <v>8</v>
      </c>
      <c r="P44" s="175"/>
      <c r="Q44" s="176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</row>
    <row r="45" spans="1:40" s="32" customFormat="1" hidden="1" x14ac:dyDescent="0.25">
      <c r="A45" s="126">
        <v>7.0000000000000007E-2</v>
      </c>
      <c r="B45" s="32" t="s">
        <v>9</v>
      </c>
      <c r="F45" s="32" t="s">
        <v>40</v>
      </c>
      <c r="Q45" s="176"/>
    </row>
    <row r="46" spans="1:40" s="32" customFormat="1" hidden="1" x14ac:dyDescent="0.25">
      <c r="A46" s="126"/>
      <c r="F46" s="32" t="s">
        <v>41</v>
      </c>
      <c r="Q46" s="176"/>
    </row>
    <row r="47" spans="1:40" s="32" customFormat="1" hidden="1" x14ac:dyDescent="0.25">
      <c r="A47" s="127"/>
      <c r="F47" s="32" t="s">
        <v>42</v>
      </c>
      <c r="Q47" s="176"/>
    </row>
    <row r="48" spans="1:40" x14ac:dyDescent="0.25">
      <c r="A48" s="17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54"/>
    </row>
    <row r="49" spans="1:17" x14ac:dyDescent="0.25">
      <c r="A49" s="1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54"/>
    </row>
    <row r="50" spans="1:17" x14ac:dyDescent="0.25">
      <c r="A50" s="1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54"/>
    </row>
    <row r="51" spans="1:17" x14ac:dyDescent="0.25">
      <c r="A51" s="1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54"/>
    </row>
    <row r="52" spans="1:17" x14ac:dyDescent="0.25">
      <c r="A52" s="1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54"/>
    </row>
    <row r="53" spans="1:17" x14ac:dyDescent="0.25">
      <c r="A53" s="12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54"/>
    </row>
    <row r="54" spans="1:17" x14ac:dyDescent="0.25">
      <c r="A54" s="12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54"/>
    </row>
    <row r="55" spans="1:17" x14ac:dyDescent="0.25">
      <c r="A55" s="12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54"/>
    </row>
  </sheetData>
  <mergeCells count="10">
    <mergeCell ref="A37:A43"/>
    <mergeCell ref="D1:Q1"/>
    <mergeCell ref="A7:A13"/>
    <mergeCell ref="A14:A16"/>
    <mergeCell ref="A1:A2"/>
    <mergeCell ref="A34:A36"/>
    <mergeCell ref="A3:A5"/>
    <mergeCell ref="B14:B16"/>
    <mergeCell ref="A17:A28"/>
    <mergeCell ref="A29:A33"/>
  </mergeCells>
  <conditionalFormatting sqref="O8:O12">
    <cfRule type="expression" dxfId="8" priority="11" stopIfTrue="1">
      <formula>#REF!=2</formula>
    </cfRule>
  </conditionalFormatting>
  <conditionalFormatting sqref="K8:L12 N8:N12">
    <cfRule type="expression" dxfId="7" priority="10" stopIfTrue="1">
      <formula>#REF!=2</formula>
    </cfRule>
  </conditionalFormatting>
  <conditionalFormatting sqref="E39:Q39 E30:Q32">
    <cfRule type="cellIs" dxfId="6" priority="8" stopIfTrue="1" operator="greaterThan">
      <formula>1.1</formula>
    </cfRule>
    <cfRule type="cellIs" dxfId="5" priority="9" stopIfTrue="1" operator="greaterThan">
      <formula>1</formula>
    </cfRule>
  </conditionalFormatting>
  <conditionalFormatting sqref="E34:Q36">
    <cfRule type="cellIs" dxfId="4" priority="5" stopIfTrue="1" operator="greaterThan">
      <formula>1.1</formula>
    </cfRule>
    <cfRule type="cellIs" dxfId="3" priority="6" stopIfTrue="1" operator="greaterThan">
      <formula>1</formula>
    </cfRule>
  </conditionalFormatting>
  <conditionalFormatting sqref="E34:Q36 E39:Q39 E30:Q32">
    <cfRule type="cellIs" dxfId="2" priority="4" stopIfTrue="1" operator="lessThan">
      <formula>0</formula>
    </cfRule>
  </conditionalFormatting>
  <conditionalFormatting sqref="E19:P22 E24:P25 E27:P27">
    <cfRule type="cellIs" dxfId="1" priority="3" operator="lessThan">
      <formula>0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C15" xr:uid="{69F86EB0-DCCB-41F7-A292-D57153C5B116}">
      <formula1>$F$45:$F$47</formula1>
    </dataValidation>
  </dataValidations>
  <pageMargins left="0.39" right="0.35" top="0.74803149606299213" bottom="0.74803149606299213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2057400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</vt:lpstr>
      <vt:lpstr>'2019'!Zone_d_impression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Bekay Chihi</dc:creator>
  <cp:lastModifiedBy>Adeline Moerenhout</cp:lastModifiedBy>
  <cp:lastPrinted>2009-12-17T16:16:28Z</cp:lastPrinted>
  <dcterms:created xsi:type="dcterms:W3CDTF">2009-04-30T12:01:42Z</dcterms:created>
  <dcterms:modified xsi:type="dcterms:W3CDTF">2019-11-25T15:18:04Z</dcterms:modified>
</cp:coreProperties>
</file>